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20835" windowHeight="11520" activeTab="0"/>
  </bookViews>
  <sheets>
    <sheet name="KI_Pawłów" sheetId="1" r:id="rId1"/>
    <sheet name="tabela elementów scalonych" sheetId="2" r:id="rId2"/>
  </sheets>
  <definedNames>
    <definedName name="_xlnm.Print_Area" localSheetId="0">'KI_Pawłów'!$A$1:$E$28</definedName>
    <definedName name="_xlnm.Print_Area" localSheetId="1">'tabela elementów scalonych'!$A$1:$G$15</definedName>
    <definedName name="_xlnm.Print_Titles" localSheetId="0">'KI_Pawłów'!$1:$2</definedName>
  </definedNames>
  <calcPr fullCalcOnLoad="1"/>
</workbook>
</file>

<file path=xl/sharedStrings.xml><?xml version="1.0" encoding="utf-8"?>
<sst xmlns="http://schemas.openxmlformats.org/spreadsheetml/2006/main" count="96" uniqueCount="78">
  <si>
    <t>Podstawa</t>
  </si>
  <si>
    <t>Opis</t>
  </si>
  <si>
    <t>Ilość</t>
  </si>
  <si>
    <t>KNR 2-01 0119-03</t>
  </si>
  <si>
    <t>Roboty pomiarowe przy liniowych robotach ziemnych - trasa drogi w terenie równinnym</t>
  </si>
  <si>
    <t>km</t>
  </si>
  <si>
    <t>Usunięcie drzew lub krzaków</t>
  </si>
  <si>
    <t>KNNR 1 0102-04</t>
  </si>
  <si>
    <t>ha</t>
  </si>
  <si>
    <t>KNR 2-01 0126-01</t>
  </si>
  <si>
    <t>Usunięcie warstwy ziemi urodzajnej (humusu) o grubości 10 cm za pomocą spycharek</t>
  </si>
  <si>
    <t>m2</t>
  </si>
  <si>
    <t>KNR 2-01 0206-03</t>
  </si>
  <si>
    <t>m3</t>
  </si>
  <si>
    <t>ROBOTY ZIEMNE</t>
  </si>
  <si>
    <t>KNR 2-01 0228-04</t>
  </si>
  <si>
    <t>KNR 2-31 0103-04</t>
  </si>
  <si>
    <t>KNR 2-31 0111-03</t>
  </si>
  <si>
    <t>KNR 2-31 0114-01 analogia</t>
  </si>
  <si>
    <t>Podbudowa z kruszywa betonowego - warstwa o grubości po zagęszczeniu 20 cm</t>
  </si>
  <si>
    <t>KNR 2-31 1004-04</t>
  </si>
  <si>
    <t>KNR 2-31 1004-07</t>
  </si>
  <si>
    <t>NAWIERZCHNIE</t>
  </si>
  <si>
    <t>KNR AT-03 0102-02</t>
  </si>
  <si>
    <t>KNR 2-31 0310-01</t>
  </si>
  <si>
    <t>KNR 2-31 0310-06 + KNR 2-31 0310-05</t>
  </si>
  <si>
    <t>KNR 2-31 0702-02</t>
  </si>
  <si>
    <t>KNR 2-31 0703-02</t>
  </si>
  <si>
    <t>Przymocowanie tablic znaków drogowych - tablice kierunkowe E-4</t>
  </si>
  <si>
    <t>Lp,</t>
  </si>
  <si>
    <t>Jedn, przedm,</t>
  </si>
  <si>
    <t>Odtworzenie trasy i punktów wysokościowych,</t>
  </si>
  <si>
    <t>Mechaniczne karczowanie krzaków i podszyć gęstych powyżej 60% powierzchni,</t>
  </si>
  <si>
    <t>Zdjęcie warstwy humusu,</t>
  </si>
  <si>
    <t>Roboty ziemne wykonywane koparkami podsiębiernymi o poj,łyżki 0,60 m3 w gr,kat,I-II z transportem urobku samochodami samowyładowczymi na odległość do 1 km - wywiezienie nadmiaru humusu,</t>
  </si>
  <si>
    <t>Wykopy wykonywane spycharkami o mocy 74 kW (100 KM) w gruncie kat, I-II</t>
  </si>
  <si>
    <t>Roboty ziemne wykonywane koparkami podsiębiernymi o poj,łyżki 0,60 m3 w gr,kat,I-II z transportem urobku samochodami samowyładowczymi na odległość do 1 km - transport nadmiaru wykopów na nasyp</t>
  </si>
  <si>
    <t>Roboty ziemne wykonywane koparkami podsiębiernymi o poj,łyżki 0,60 m3 w gr,kat,I-II z transportem urobku samochodami samowyładowczymi na odległość do 1 km - odwiezienie nadmiaru gruntu z wykopu na odkład</t>
  </si>
  <si>
    <t>Mechaniczne profilowanie i zagęszczenie podłoża pod warstwy konstrukcyjne nawierzchni w gruncie kat, I-IV</t>
  </si>
  <si>
    <t>Podbudowa z gruntu stabilizowanego cementem wyk, mieszarkami doczepnymi - grubość podbudowy po zagęszczeniu 12 cm - ulepszone podłoże Rm=1,5 MPa,</t>
  </si>
  <si>
    <t>KNR 2-31 0114-03 + KNR 2-31 0114-04 z,o, 2,12, 9901-02  z,o, 2,12, 9901-02  analogia</t>
  </si>
  <si>
    <t>Ulepszenie poboczy pospółką, warstwa o grubości 15cm,</t>
  </si>
  <si>
    <t>Mechaniczne czyszczenie podbudowy z kruszywa i powierzchni frezowanej,</t>
  </si>
  <si>
    <t>Skropienie podbudowy z kruszywa i powierzchni frezowanej asfaltem,</t>
  </si>
  <si>
    <t>Skropienie warstwy wiążącej asfaltem,</t>
  </si>
  <si>
    <t>szt,</t>
  </si>
  <si>
    <t>PODBUDOWY</t>
  </si>
  <si>
    <t xml:space="preserve">Słupki do znaków drogowych z rur stalowych </t>
  </si>
  <si>
    <t xml:space="preserve">Roboty remontowe - frezowanie nawierzchni bitumicznej o grubości średniej 4 cm z wywozem materiału z rozbiórki </t>
  </si>
  <si>
    <t>LP</t>
  </si>
  <si>
    <t>Pozycje kosztorysowe</t>
  </si>
  <si>
    <t>Nazwa</t>
  </si>
  <si>
    <t>wartość netto</t>
  </si>
  <si>
    <t>Udział procentowy</t>
  </si>
  <si>
    <t>Odtworzenie trasy i punktów wysokościowych</t>
  </si>
  <si>
    <t>Zdjęcie warstwy humusu</t>
  </si>
  <si>
    <t>3,1-3,2</t>
  </si>
  <si>
    <t>4,1-4,6</t>
  </si>
  <si>
    <t>5,1-5,9</t>
  </si>
  <si>
    <t>6,1-6,3</t>
  </si>
  <si>
    <t>OZNAKOWANIEPIONOWE</t>
  </si>
  <si>
    <t>Roboty ziemne</t>
  </si>
  <si>
    <t>Podbudowy</t>
  </si>
  <si>
    <t>Nawierzchnie</t>
  </si>
  <si>
    <t>Oznakowanie poziome</t>
  </si>
  <si>
    <t>7,1-7,2</t>
  </si>
  <si>
    <t>8,1-8,4</t>
  </si>
  <si>
    <t>wartość brutto</t>
  </si>
  <si>
    <t>TABELA ELEMENTÓW SCALONYCH</t>
  </si>
  <si>
    <t>Oznakowanie pionowe</t>
  </si>
  <si>
    <t>vat</t>
  </si>
  <si>
    <t>suma</t>
  </si>
  <si>
    <t>L=</t>
  </si>
  <si>
    <t>cały odcinek</t>
  </si>
  <si>
    <t>stosunek</t>
  </si>
  <si>
    <t>Nawierzchnia z mieszanek mineralno-bitumicznych grysowych AC 11S - warstwa ścieralna asfaltowa - grubość po zagęszcz, 4 cm</t>
  </si>
  <si>
    <t>Nawierzchnia z mieszanek mineralno-bitumicznych grysowych - warstwa wiążąca z betonu asfaltowego AC16W - grubość po zagęszczeniu 4 cm</t>
  </si>
  <si>
    <t>Budowa drogi gminnej we wsi Pawłów od km 0+727,44 do km 0+917,00 - Przedmiar         ( 28.07.2016r. 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</si>
</sst>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37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="115" zoomScaleNormal="145" zoomScaleSheetLayoutView="115" zoomScalePageLayoutView="0" workbookViewId="0" topLeftCell="A7">
      <selection activeCell="G15" sqref="G15"/>
    </sheetView>
  </sheetViews>
  <sheetFormatPr defaultColWidth="9.00390625" defaultRowHeight="12.75"/>
  <cols>
    <col min="1" max="1" width="6.75390625" style="3" customWidth="1"/>
    <col min="2" max="2" width="12.375" style="3" customWidth="1"/>
    <col min="3" max="3" width="40.125" style="3" customWidth="1"/>
    <col min="4" max="4" width="7.75390625" style="3" customWidth="1"/>
    <col min="5" max="5" width="10.125" style="3" customWidth="1"/>
    <col min="6" max="6" width="11.375" style="3" bestFit="1" customWidth="1"/>
    <col min="7" max="7" width="9.375" style="3" bestFit="1" customWidth="1"/>
    <col min="8" max="9" width="9.125" style="3" customWidth="1"/>
    <col min="10" max="10" width="11.375" style="3" bestFit="1" customWidth="1"/>
    <col min="11" max="16384" width="9.125" style="3" customWidth="1"/>
  </cols>
  <sheetData>
    <row r="1" spans="1:5" ht="37.5" customHeight="1">
      <c r="A1" s="18" t="s">
        <v>77</v>
      </c>
      <c r="B1" s="19"/>
      <c r="C1" s="19"/>
      <c r="D1" s="19"/>
      <c r="E1" s="19"/>
    </row>
    <row r="2" spans="1:5" s="1" customFormat="1" ht="38.25" customHeight="1">
      <c r="A2" s="5" t="s">
        <v>29</v>
      </c>
      <c r="B2" s="5" t="s">
        <v>0</v>
      </c>
      <c r="C2" s="5" t="s">
        <v>1</v>
      </c>
      <c r="D2" s="5" t="s">
        <v>30</v>
      </c>
      <c r="E2" s="5" t="s">
        <v>2</v>
      </c>
    </row>
    <row r="3" spans="1:5" ht="12.75" customHeight="1">
      <c r="A3" s="6">
        <v>1</v>
      </c>
      <c r="B3" s="17" t="s">
        <v>31</v>
      </c>
      <c r="C3" s="17"/>
      <c r="D3" s="17"/>
      <c r="E3" s="17"/>
    </row>
    <row r="4" spans="1:5" ht="29.25" customHeight="1">
      <c r="A4" s="6">
        <v>1.1</v>
      </c>
      <c r="B4" s="6" t="s">
        <v>3</v>
      </c>
      <c r="C4" s="2" t="s">
        <v>4</v>
      </c>
      <c r="D4" s="6" t="s">
        <v>5</v>
      </c>
      <c r="E4" s="4">
        <v>0.2</v>
      </c>
    </row>
    <row r="5" spans="1:5" ht="12.75" customHeight="1">
      <c r="A5" s="6">
        <v>2</v>
      </c>
      <c r="B5" s="17" t="s">
        <v>6</v>
      </c>
      <c r="C5" s="17"/>
      <c r="D5" s="17"/>
      <c r="E5" s="17"/>
    </row>
    <row r="6" spans="1:10" ht="24">
      <c r="A6" s="6">
        <v>2.1</v>
      </c>
      <c r="B6" s="6" t="s">
        <v>7</v>
      </c>
      <c r="C6" s="2" t="s">
        <v>32</v>
      </c>
      <c r="D6" s="6" t="s">
        <v>8</v>
      </c>
      <c r="E6" s="4">
        <f>0.25*0.24</f>
        <v>0.06</v>
      </c>
      <c r="I6" s="3" t="s">
        <v>72</v>
      </c>
      <c r="J6" s="3">
        <v>189.56</v>
      </c>
    </row>
    <row r="7" spans="1:10" ht="12.75" customHeight="1">
      <c r="A7" s="6">
        <v>3</v>
      </c>
      <c r="B7" s="17" t="s">
        <v>33</v>
      </c>
      <c r="C7" s="17"/>
      <c r="D7" s="17"/>
      <c r="E7" s="17"/>
      <c r="I7" s="3" t="s">
        <v>73</v>
      </c>
      <c r="J7" s="3">
        <v>894</v>
      </c>
    </row>
    <row r="8" spans="1:5" ht="24">
      <c r="A8" s="6">
        <v>3.1</v>
      </c>
      <c r="B8" s="6" t="s">
        <v>9</v>
      </c>
      <c r="C8" s="2" t="s">
        <v>10</v>
      </c>
      <c r="D8" s="6" t="s">
        <v>11</v>
      </c>
      <c r="E8" s="4">
        <v>400</v>
      </c>
    </row>
    <row r="9" spans="1:10" ht="60">
      <c r="A9" s="6">
        <v>3.2</v>
      </c>
      <c r="B9" s="6" t="s">
        <v>12</v>
      </c>
      <c r="C9" s="2" t="s">
        <v>34</v>
      </c>
      <c r="D9" s="6" t="s">
        <v>13</v>
      </c>
      <c r="E9" s="4">
        <f>245.5*0.24</f>
        <v>58.919999999999995</v>
      </c>
      <c r="I9" s="3" t="s">
        <v>74</v>
      </c>
      <c r="J9" s="3">
        <f>J6/J7</f>
        <v>0.2120357941834452</v>
      </c>
    </row>
    <row r="10" spans="1:5" ht="12.75" customHeight="1">
      <c r="A10" s="6">
        <v>4</v>
      </c>
      <c r="B10" s="17" t="s">
        <v>14</v>
      </c>
      <c r="C10" s="17"/>
      <c r="D10" s="17"/>
      <c r="E10" s="17"/>
    </row>
    <row r="11" spans="1:5" ht="24">
      <c r="A11" s="6">
        <v>4.1</v>
      </c>
      <c r="B11" s="2" t="s">
        <v>15</v>
      </c>
      <c r="C11" s="2" t="s">
        <v>35</v>
      </c>
      <c r="D11" s="6" t="s">
        <v>13</v>
      </c>
      <c r="E11" s="4">
        <f>522*0.24</f>
        <v>125.28</v>
      </c>
    </row>
    <row r="12" spans="1:5" ht="60">
      <c r="A12" s="6">
        <v>4.2</v>
      </c>
      <c r="B12" s="6" t="s">
        <v>12</v>
      </c>
      <c r="C12" s="2" t="s">
        <v>36</v>
      </c>
      <c r="D12" s="6" t="s">
        <v>13</v>
      </c>
      <c r="E12" s="4">
        <f>230*0.24</f>
        <v>55.199999999999996</v>
      </c>
    </row>
    <row r="13" spans="1:5" ht="60">
      <c r="A13" s="6">
        <v>4.4</v>
      </c>
      <c r="B13" s="6" t="s">
        <v>12</v>
      </c>
      <c r="C13" s="2" t="s">
        <v>37</v>
      </c>
      <c r="D13" s="6" t="s">
        <v>13</v>
      </c>
      <c r="E13" s="4">
        <f>175*0.24</f>
        <v>42</v>
      </c>
    </row>
    <row r="14" spans="1:5" ht="12.75" customHeight="1">
      <c r="A14" s="6">
        <v>5</v>
      </c>
      <c r="B14" s="17" t="s">
        <v>46</v>
      </c>
      <c r="C14" s="17"/>
      <c r="D14" s="17"/>
      <c r="E14" s="17"/>
    </row>
    <row r="15" spans="1:7" ht="36">
      <c r="A15" s="6">
        <v>5.1</v>
      </c>
      <c r="B15" s="6" t="s">
        <v>16</v>
      </c>
      <c r="C15" s="2" t="s">
        <v>38</v>
      </c>
      <c r="D15" s="6" t="s">
        <v>11</v>
      </c>
      <c r="E15" s="4">
        <f>J6*6.5</f>
        <v>1232.14</v>
      </c>
      <c r="G15" s="3">
        <f>177*6.5</f>
        <v>1150.5</v>
      </c>
    </row>
    <row r="16" spans="1:7" ht="48">
      <c r="A16" s="6">
        <v>5.2</v>
      </c>
      <c r="B16" s="6" t="s">
        <v>17</v>
      </c>
      <c r="C16" s="2" t="s">
        <v>39</v>
      </c>
      <c r="D16" s="6" t="s">
        <v>11</v>
      </c>
      <c r="E16" s="4">
        <f>E15</f>
        <v>1232.14</v>
      </c>
      <c r="G16" s="3">
        <f>177*6.5</f>
        <v>1150.5</v>
      </c>
    </row>
    <row r="17" spans="1:7" ht="40.5" customHeight="1">
      <c r="A17" s="6">
        <v>5.4</v>
      </c>
      <c r="B17" s="6" t="s">
        <v>18</v>
      </c>
      <c r="C17" s="7" t="s">
        <v>19</v>
      </c>
      <c r="D17" s="6" t="s">
        <v>11</v>
      </c>
      <c r="E17" s="4">
        <f>J6*5.5</f>
        <v>1042.58</v>
      </c>
      <c r="G17" s="3">
        <f>177*5.5</f>
        <v>973.5</v>
      </c>
    </row>
    <row r="18" spans="1:7" ht="90.75" customHeight="1">
      <c r="A18" s="6">
        <v>5.5</v>
      </c>
      <c r="B18" s="6" t="s">
        <v>40</v>
      </c>
      <c r="C18" s="7" t="s">
        <v>41</v>
      </c>
      <c r="D18" s="6" t="s">
        <v>11</v>
      </c>
      <c r="E18" s="4">
        <f>J6*2*0.75</f>
        <v>284.34000000000003</v>
      </c>
      <c r="G18" s="3">
        <f>250*2*0.75</f>
        <v>375</v>
      </c>
    </row>
    <row r="19" spans="1:5" ht="24">
      <c r="A19" s="6">
        <v>5.6</v>
      </c>
      <c r="B19" s="6" t="s">
        <v>20</v>
      </c>
      <c r="C19" s="2" t="s">
        <v>42</v>
      </c>
      <c r="D19" s="6" t="s">
        <v>11</v>
      </c>
      <c r="E19" s="4">
        <f>E17</f>
        <v>1042.58</v>
      </c>
    </row>
    <row r="20" spans="1:5" ht="24">
      <c r="A20" s="6">
        <v>5.7</v>
      </c>
      <c r="B20" s="6" t="s">
        <v>21</v>
      </c>
      <c r="C20" s="2" t="s">
        <v>43</v>
      </c>
      <c r="D20" s="6" t="s">
        <v>11</v>
      </c>
      <c r="E20" s="4">
        <f>E19</f>
        <v>1042.58</v>
      </c>
    </row>
    <row r="21" spans="1:5" ht="24">
      <c r="A21" s="6">
        <v>5.8</v>
      </c>
      <c r="B21" s="6" t="s">
        <v>21</v>
      </c>
      <c r="C21" s="2" t="s">
        <v>44</v>
      </c>
      <c r="D21" s="6" t="s">
        <v>11</v>
      </c>
      <c r="E21" s="4">
        <f>J6*5.1</f>
        <v>966.756</v>
      </c>
    </row>
    <row r="22" spans="1:5" ht="12.75" customHeight="1">
      <c r="A22" s="6">
        <v>6</v>
      </c>
      <c r="B22" s="17" t="s">
        <v>22</v>
      </c>
      <c r="C22" s="17"/>
      <c r="D22" s="17"/>
      <c r="E22" s="17"/>
    </row>
    <row r="23" spans="1:5" ht="36">
      <c r="A23" s="6">
        <v>6.1</v>
      </c>
      <c r="B23" s="6" t="s">
        <v>23</v>
      </c>
      <c r="C23" s="2" t="s">
        <v>48</v>
      </c>
      <c r="D23" s="6" t="s">
        <v>11</v>
      </c>
      <c r="E23" s="4">
        <v>25</v>
      </c>
    </row>
    <row r="24" spans="1:7" ht="48">
      <c r="A24" s="6">
        <v>6.2</v>
      </c>
      <c r="B24" s="6" t="s">
        <v>24</v>
      </c>
      <c r="C24" s="2" t="s">
        <v>76</v>
      </c>
      <c r="D24" s="6" t="s">
        <v>11</v>
      </c>
      <c r="E24" s="4">
        <f>E21</f>
        <v>966.756</v>
      </c>
      <c r="G24" s="3">
        <f>234.51*5.1</f>
        <v>1196.001</v>
      </c>
    </row>
    <row r="25" spans="1:7" ht="51.75" customHeight="1">
      <c r="A25" s="6">
        <v>6.3</v>
      </c>
      <c r="B25" s="6" t="s">
        <v>25</v>
      </c>
      <c r="C25" s="2" t="s">
        <v>75</v>
      </c>
      <c r="D25" s="6" t="s">
        <v>11</v>
      </c>
      <c r="E25" s="4">
        <f>J6*5</f>
        <v>947.8</v>
      </c>
      <c r="G25" s="3">
        <f>234.51*5</f>
        <v>1172.55</v>
      </c>
    </row>
    <row r="26" spans="1:5" ht="12" customHeight="1">
      <c r="A26" s="6">
        <v>7</v>
      </c>
      <c r="B26" s="17" t="s">
        <v>60</v>
      </c>
      <c r="C26" s="17"/>
      <c r="D26" s="17"/>
      <c r="E26" s="17"/>
    </row>
    <row r="27" spans="1:5" ht="24">
      <c r="A27" s="6">
        <v>7.1</v>
      </c>
      <c r="B27" s="6" t="s">
        <v>26</v>
      </c>
      <c r="C27" s="7" t="s">
        <v>47</v>
      </c>
      <c r="D27" s="6" t="s">
        <v>45</v>
      </c>
      <c r="E27" s="4">
        <v>2</v>
      </c>
    </row>
    <row r="28" spans="1:5" ht="24">
      <c r="A28" s="6">
        <v>7.2</v>
      </c>
      <c r="B28" s="6" t="s">
        <v>27</v>
      </c>
      <c r="C28" s="2" t="s">
        <v>28</v>
      </c>
      <c r="D28" s="6" t="s">
        <v>45</v>
      </c>
      <c r="E28" s="4">
        <v>2</v>
      </c>
    </row>
  </sheetData>
  <sheetProtection/>
  <mergeCells count="8">
    <mergeCell ref="B10:E10"/>
    <mergeCell ref="B14:E14"/>
    <mergeCell ref="A1:E1"/>
    <mergeCell ref="B22:E22"/>
    <mergeCell ref="B3:E3"/>
    <mergeCell ref="B26:E26"/>
    <mergeCell ref="B5:E5"/>
    <mergeCell ref="B7:E7"/>
  </mergeCells>
  <printOptions/>
  <pageMargins left="0.9448818897637796" right="0.35433070866141736" top="0.984251968503937" bottom="0.984251968503937" header="0.5118110236220472" footer="0.5118110236220472"/>
  <pageSetup horizontalDpi="600" verticalDpi="600" orientation="portrait" paperSize="9" scale="82" r:id="rId1"/>
  <rowBreaks count="1" manualBreakCount="1">
    <brk id="2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view="pageBreakPreview" zoomScale="115" zoomScaleSheetLayoutView="115" zoomScalePageLayoutView="0" workbookViewId="0" topLeftCell="A1">
      <selection activeCell="A12" sqref="A12"/>
    </sheetView>
  </sheetViews>
  <sheetFormatPr defaultColWidth="9.00390625" defaultRowHeight="12.75"/>
  <cols>
    <col min="2" max="2" width="14.25390625" style="0" customWidth="1"/>
    <col min="3" max="3" width="57.25390625" style="0" customWidth="1"/>
    <col min="4" max="4" width="17.25390625" style="0" customWidth="1"/>
    <col min="5" max="5" width="18.00390625" style="0" customWidth="1"/>
    <col min="6" max="6" width="12.75390625" style="0" customWidth="1"/>
    <col min="9" max="9" width="12.625" style="0" customWidth="1"/>
  </cols>
  <sheetData>
    <row r="1" spans="1:6" ht="12.75">
      <c r="A1" s="21" t="s">
        <v>68</v>
      </c>
      <c r="B1" s="21"/>
      <c r="C1" s="21"/>
      <c r="D1" s="21"/>
      <c r="E1" s="21"/>
      <c r="F1" s="21"/>
    </row>
    <row r="2" spans="1:9" ht="25.5">
      <c r="A2" s="10" t="s">
        <v>49</v>
      </c>
      <c r="B2" s="11" t="s">
        <v>50</v>
      </c>
      <c r="C2" s="10" t="s">
        <v>51</v>
      </c>
      <c r="D2" s="10" t="s">
        <v>52</v>
      </c>
      <c r="E2" s="10" t="s">
        <v>53</v>
      </c>
      <c r="F2" s="10" t="s">
        <v>67</v>
      </c>
      <c r="I2" s="16" t="s">
        <v>70</v>
      </c>
    </row>
    <row r="3" spans="1:9" ht="12.75">
      <c r="A3" s="9">
        <v>1</v>
      </c>
      <c r="B3" s="9">
        <v>1.1</v>
      </c>
      <c r="C3" s="12" t="s">
        <v>54</v>
      </c>
      <c r="D3" s="13" t="e">
        <f>KI_Pawłów!#REF!</f>
        <v>#REF!</v>
      </c>
      <c r="E3" s="13" t="e">
        <f>(D3/$D$11)*100</f>
        <v>#REF!</v>
      </c>
      <c r="F3" s="13" t="e">
        <f>D3*1.23</f>
        <v>#REF!</v>
      </c>
      <c r="I3" s="15" t="e">
        <f>F3-D3</f>
        <v>#REF!</v>
      </c>
    </row>
    <row r="4" spans="1:9" ht="12.75">
      <c r="A4" s="9">
        <v>2</v>
      </c>
      <c r="B4" s="9">
        <v>2.1</v>
      </c>
      <c r="C4" s="12" t="s">
        <v>6</v>
      </c>
      <c r="D4" s="13" t="e">
        <f>KI_Pawłów!#REF!</f>
        <v>#REF!</v>
      </c>
      <c r="E4" s="13" t="e">
        <f aca="true" t="shared" si="0" ref="E4:E10">(D4/$D$11)*100</f>
        <v>#REF!</v>
      </c>
      <c r="F4" s="13" t="e">
        <f aca="true" t="shared" si="1" ref="F4:F10">D4*1.23</f>
        <v>#REF!</v>
      </c>
      <c r="I4" s="15" t="e">
        <f aca="true" t="shared" si="2" ref="I4:I10">F4-D4</f>
        <v>#REF!</v>
      </c>
    </row>
    <row r="5" spans="1:9" ht="12.75">
      <c r="A5" s="9">
        <v>3</v>
      </c>
      <c r="B5" s="9" t="s">
        <v>56</v>
      </c>
      <c r="C5" s="12" t="s">
        <v>55</v>
      </c>
      <c r="D5" s="13" t="e">
        <f>SUM(KI_Pawłów!#REF!)</f>
        <v>#REF!</v>
      </c>
      <c r="E5" s="13" t="e">
        <f t="shared" si="0"/>
        <v>#REF!</v>
      </c>
      <c r="F5" s="13" t="e">
        <f t="shared" si="1"/>
        <v>#REF!</v>
      </c>
      <c r="I5" s="15" t="e">
        <f t="shared" si="2"/>
        <v>#REF!</v>
      </c>
    </row>
    <row r="6" spans="1:9" ht="12.75">
      <c r="A6" s="9">
        <v>4</v>
      </c>
      <c r="B6" s="9" t="s">
        <v>57</v>
      </c>
      <c r="C6" s="12" t="s">
        <v>61</v>
      </c>
      <c r="D6" s="13" t="e">
        <f>SUM(KI_Pawłów!#REF!)</f>
        <v>#REF!</v>
      </c>
      <c r="E6" s="13" t="e">
        <f t="shared" si="0"/>
        <v>#REF!</v>
      </c>
      <c r="F6" s="13" t="e">
        <f t="shared" si="1"/>
        <v>#REF!</v>
      </c>
      <c r="I6" s="15" t="e">
        <f t="shared" si="2"/>
        <v>#REF!</v>
      </c>
    </row>
    <row r="7" spans="1:9" ht="12.75">
      <c r="A7" s="9">
        <v>5</v>
      </c>
      <c r="B7" s="9" t="s">
        <v>58</v>
      </c>
      <c r="C7" s="12" t="s">
        <v>62</v>
      </c>
      <c r="D7" s="13" t="e">
        <f>SUM(KI_Pawłów!#REF!)</f>
        <v>#REF!</v>
      </c>
      <c r="E7" s="13" t="e">
        <f t="shared" si="0"/>
        <v>#REF!</v>
      </c>
      <c r="F7" s="13" t="e">
        <f t="shared" si="1"/>
        <v>#REF!</v>
      </c>
      <c r="I7" s="15" t="e">
        <f t="shared" si="2"/>
        <v>#REF!</v>
      </c>
    </row>
    <row r="8" spans="1:9" ht="12.75">
      <c r="A8" s="9">
        <v>6</v>
      </c>
      <c r="B8" s="9" t="s">
        <v>59</v>
      </c>
      <c r="C8" s="12" t="s">
        <v>63</v>
      </c>
      <c r="D8" s="13" t="e">
        <f>SUM(KI_Pawłów!#REF!)</f>
        <v>#REF!</v>
      </c>
      <c r="E8" s="13" t="e">
        <f t="shared" si="0"/>
        <v>#REF!</v>
      </c>
      <c r="F8" s="13" t="e">
        <f t="shared" si="1"/>
        <v>#REF!</v>
      </c>
      <c r="I8" s="15" t="e">
        <f t="shared" si="2"/>
        <v>#REF!</v>
      </c>
    </row>
    <row r="9" spans="1:9" ht="12.75">
      <c r="A9" s="9">
        <v>7</v>
      </c>
      <c r="B9" s="9" t="s">
        <v>65</v>
      </c>
      <c r="C9" s="14" t="s">
        <v>64</v>
      </c>
      <c r="D9" s="13" t="e">
        <f>SUM(KI_Pawłów!#REF!)</f>
        <v>#REF!</v>
      </c>
      <c r="E9" s="13" t="e">
        <f t="shared" si="0"/>
        <v>#REF!</v>
      </c>
      <c r="F9" s="13" t="e">
        <f t="shared" si="1"/>
        <v>#REF!</v>
      </c>
      <c r="I9" s="15" t="e">
        <f t="shared" si="2"/>
        <v>#REF!</v>
      </c>
    </row>
    <row r="10" spans="1:9" ht="12.75">
      <c r="A10" s="9">
        <v>8</v>
      </c>
      <c r="B10" s="9" t="s">
        <v>66</v>
      </c>
      <c r="C10" s="12" t="s">
        <v>69</v>
      </c>
      <c r="D10" s="13" t="e">
        <f>SUM(KI_Pawłów!#REF!)</f>
        <v>#REF!</v>
      </c>
      <c r="E10" s="13" t="e">
        <f t="shared" si="0"/>
        <v>#REF!</v>
      </c>
      <c r="F10" s="13" t="e">
        <f t="shared" si="1"/>
        <v>#REF!</v>
      </c>
      <c r="I10" s="15" t="e">
        <f t="shared" si="2"/>
        <v>#REF!</v>
      </c>
    </row>
    <row r="11" spans="1:6" ht="12.75">
      <c r="A11" s="20" t="s">
        <v>71</v>
      </c>
      <c r="B11" s="20"/>
      <c r="C11" s="20"/>
      <c r="D11" s="13" t="e">
        <f>SUM(D3:D10)</f>
        <v>#REF!</v>
      </c>
      <c r="E11" s="13" t="e">
        <f>SUM(E3:E10)</f>
        <v>#REF!</v>
      </c>
      <c r="F11" s="13" t="e">
        <f>SUM(F3:F10)</f>
        <v>#REF!</v>
      </c>
    </row>
    <row r="12" spans="4:9" ht="12.75">
      <c r="D12" s="8"/>
      <c r="I12" s="15" t="e">
        <f>SUM(I3:I10)</f>
        <v>#REF!</v>
      </c>
    </row>
    <row r="13" ht="12.75">
      <c r="F13" s="15"/>
    </row>
  </sheetData>
  <sheetProtection/>
  <mergeCells count="2">
    <mergeCell ref="A11:C11"/>
    <mergeCell ref="A1:F1"/>
  </mergeCells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</dc:creator>
  <cp:keywords/>
  <dc:description/>
  <cp:lastModifiedBy>Piotr Gołoś</cp:lastModifiedBy>
  <cp:lastPrinted>2016-08-01T08:27:12Z</cp:lastPrinted>
  <dcterms:created xsi:type="dcterms:W3CDTF">2013-01-18T12:29:09Z</dcterms:created>
  <dcterms:modified xsi:type="dcterms:W3CDTF">2016-08-04T08:51:23Z</dcterms:modified>
  <cp:category/>
  <cp:version/>
  <cp:contentType/>
  <cp:contentStatus/>
</cp:coreProperties>
</file>